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8625" activeTab="1"/>
  </bookViews>
  <sheets>
    <sheet name="Ingredients" sheetId="1" r:id="rId1"/>
    <sheet name="Calculation_sheet" sheetId="2" r:id="rId2"/>
    <sheet name="Sheet3" sheetId="3" r:id="rId3"/>
  </sheets>
  <definedNames>
    <definedName name="_xlnm.Print_Area" localSheetId="0">Ingredients!$A$1:$F$37</definedName>
  </definedNames>
  <calcPr calcId="152511"/>
</workbook>
</file>

<file path=xl/calcChain.xml><?xml version="1.0" encoding="utf-8"?>
<calcChain xmlns="http://schemas.openxmlformats.org/spreadsheetml/2006/main">
  <c r="J46" i="2" l="1"/>
  <c r="I46" i="2"/>
  <c r="H46" i="2"/>
  <c r="G46" i="2"/>
  <c r="F46" i="2"/>
  <c r="E46" i="2"/>
  <c r="D46" i="2"/>
  <c r="J17" i="2"/>
  <c r="I17" i="2"/>
  <c r="H17" i="2"/>
  <c r="G17" i="2"/>
  <c r="F17" i="2"/>
  <c r="E17" i="2"/>
  <c r="D17" i="2"/>
  <c r="K23" i="2" l="1"/>
  <c r="D36" i="2"/>
  <c r="D21" i="2"/>
  <c r="D16" i="2"/>
  <c r="E44" i="2" l="1"/>
  <c r="F44" i="2"/>
  <c r="G44" i="2"/>
  <c r="H44" i="2" s="1"/>
  <c r="I44" i="2" s="1"/>
  <c r="J44" i="2" s="1"/>
  <c r="E34" i="2"/>
  <c r="F34" i="2"/>
  <c r="G34" i="2" s="1"/>
  <c r="H34" i="2" s="1"/>
  <c r="I34" i="2" s="1"/>
  <c r="J34" i="2" s="1"/>
  <c r="E3" i="2"/>
  <c r="F3" i="2" s="1"/>
  <c r="D20" i="2"/>
  <c r="D8" i="2"/>
  <c r="F8" i="1"/>
  <c r="F9" i="1"/>
  <c r="F12" i="1"/>
  <c r="F20" i="1" s="1"/>
  <c r="F25" i="1" s="1"/>
  <c r="F13" i="1"/>
  <c r="F15" i="1"/>
  <c r="F16" i="1"/>
  <c r="F17" i="1"/>
  <c r="F18" i="1"/>
  <c r="F19" i="1"/>
  <c r="F22" i="1"/>
  <c r="F24" i="1" s="1"/>
  <c r="F23" i="1"/>
  <c r="E19" i="2"/>
  <c r="D19" i="2"/>
  <c r="J12" i="2"/>
  <c r="I12" i="2"/>
  <c r="H12" i="2"/>
  <c r="G12" i="2"/>
  <c r="F12" i="2"/>
  <c r="E12" i="2"/>
  <c r="D12" i="2"/>
  <c r="C7" i="2"/>
  <c r="C6" i="2"/>
  <c r="F3" i="1"/>
  <c r="F4" i="1"/>
  <c r="F5" i="1"/>
  <c r="F35" i="1"/>
  <c r="F27" i="1"/>
  <c r="F33" i="1"/>
  <c r="F32" i="1"/>
  <c r="F31" i="1"/>
  <c r="F30" i="1"/>
  <c r="F29" i="1"/>
  <c r="F28" i="1"/>
  <c r="G27" i="2"/>
  <c r="G28" i="2" s="1"/>
  <c r="G29" i="2" s="1"/>
  <c r="G30" i="2" s="1"/>
  <c r="K12" i="2"/>
  <c r="E8" i="2"/>
  <c r="F8" i="2"/>
  <c r="G8" i="2"/>
  <c r="H8" i="2"/>
  <c r="K8" i="2" s="1"/>
  <c r="J8" i="2"/>
  <c r="I8" i="2"/>
  <c r="F16" i="2" l="1"/>
  <c r="F36" i="2"/>
  <c r="G3" i="2"/>
  <c r="F19" i="2"/>
  <c r="F20" i="2" s="1"/>
  <c r="E16" i="2"/>
  <c r="E20" i="2" s="1"/>
  <c r="E36" i="2"/>
  <c r="G16" i="2" l="1"/>
  <c r="G36" i="2"/>
  <c r="G19" i="2"/>
  <c r="G20" i="2" s="1"/>
  <c r="H3" i="2"/>
  <c r="H36" i="2" l="1"/>
  <c r="H16" i="2"/>
  <c r="I3" i="2"/>
  <c r="H19" i="2"/>
  <c r="H20" i="2" l="1"/>
  <c r="I16" i="2"/>
  <c r="I36" i="2"/>
  <c r="I19" i="2"/>
  <c r="I20" i="2" s="1"/>
  <c r="J3" i="2"/>
  <c r="J16" i="2" l="1"/>
  <c r="J36" i="2"/>
  <c r="J19" i="2"/>
  <c r="J20" i="2" l="1"/>
</calcChain>
</file>

<file path=xl/sharedStrings.xml><?xml version="1.0" encoding="utf-8"?>
<sst xmlns="http://schemas.openxmlformats.org/spreadsheetml/2006/main" count="140" uniqueCount="95">
  <si>
    <t xml:space="preserve">Type of ingredient </t>
  </si>
  <si>
    <t>Unit</t>
  </si>
  <si>
    <t># units</t>
  </si>
  <si>
    <t>cost/unit</t>
  </si>
  <si>
    <t>cost</t>
  </si>
  <si>
    <t>Management (ongoing)</t>
  </si>
  <si>
    <t>Manager</t>
  </si>
  <si>
    <t xml:space="preserve">Course management </t>
  </si>
  <si>
    <t>annual salary</t>
  </si>
  <si>
    <t>Management support</t>
  </si>
  <si>
    <t xml:space="preserve">Course management support </t>
  </si>
  <si>
    <t>Total recurrent management  costs</t>
  </si>
  <si>
    <t>R</t>
  </si>
  <si>
    <t xml:space="preserve">Development </t>
  </si>
  <si>
    <t xml:space="preserve">Management (development) </t>
  </si>
  <si>
    <t>Mannagement support</t>
  </si>
  <si>
    <t>Development course material</t>
  </si>
  <si>
    <t xml:space="preserve">Study guide </t>
  </si>
  <si>
    <t>1 study guide @ 150 pages</t>
  </si>
  <si>
    <t xml:space="preserve">Content development </t>
  </si>
  <si>
    <t>academic time</t>
  </si>
  <si>
    <t>hours</t>
  </si>
  <si>
    <t>Layout &amp; design</t>
  </si>
  <si>
    <t>professional time</t>
  </si>
  <si>
    <t>Podcasts</t>
  </si>
  <si>
    <t>5 podcasts</t>
  </si>
  <si>
    <t>Editing</t>
  </si>
  <si>
    <t>Syllabus</t>
  </si>
  <si>
    <t>Discussion prompts</t>
  </si>
  <si>
    <t>Assignments</t>
  </si>
  <si>
    <t>Total development costs</t>
  </si>
  <si>
    <t>FD</t>
  </si>
  <si>
    <t xml:space="preserve">Maintenance </t>
  </si>
  <si>
    <t>Total maintenance costs</t>
  </si>
  <si>
    <t>FM</t>
  </si>
  <si>
    <t>Total fixed costs</t>
  </si>
  <si>
    <t>F</t>
  </si>
  <si>
    <t>Delivery</t>
  </si>
  <si>
    <r>
      <t>Online discussion (G=25)</t>
    </r>
    <r>
      <rPr>
        <b/>
        <sz val="11"/>
        <color indexed="10"/>
        <rFont val="Calibri"/>
        <family val="2"/>
      </rPr>
      <t>***</t>
    </r>
  </si>
  <si>
    <t>Marking assignments</t>
  </si>
  <si>
    <t>Essay</t>
  </si>
  <si>
    <t>Spreadsheet</t>
  </si>
  <si>
    <t>Collaborative assignment</t>
  </si>
  <si>
    <t>Printing costs</t>
  </si>
  <si>
    <t>Postage</t>
  </si>
  <si>
    <t xml:space="preserve">Total variable cost per student </t>
  </si>
  <si>
    <t>V</t>
  </si>
  <si>
    <t>Income  Assumption 5 credits</t>
  </si>
  <si>
    <t>per credit point</t>
  </si>
  <si>
    <t>SF</t>
  </si>
  <si>
    <t xml:space="preserve">***Note that ac. participation in online </t>
  </si>
  <si>
    <t>discussion is a semi-variable cost</t>
  </si>
  <si>
    <t>Year 1</t>
  </si>
  <si>
    <t>Year 2</t>
  </si>
  <si>
    <t>Year 3</t>
  </si>
  <si>
    <t>Year 4</t>
  </si>
  <si>
    <t>Year 5</t>
  </si>
  <si>
    <t>Year 6</t>
  </si>
  <si>
    <t>Year 7</t>
  </si>
  <si>
    <t># students per annum</t>
  </si>
  <si>
    <t>acc # students</t>
  </si>
  <si>
    <t>Recurrent management costs</t>
  </si>
  <si>
    <t>Fixed costs of</t>
  </si>
  <si>
    <t>development</t>
  </si>
  <si>
    <t>maintenance</t>
  </si>
  <si>
    <t>Annualized fixed costs of</t>
  </si>
  <si>
    <t>Variable costs</t>
  </si>
  <si>
    <t>TC=F+V*N</t>
  </si>
  <si>
    <t>AC=F/N+V</t>
  </si>
  <si>
    <t>Total income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</si>
  <si>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</si>
  <si>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</si>
  <si>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</si>
  <si>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</si>
  <si>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</si>
  <si>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</si>
  <si>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</si>
  <si>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</si>
  <si>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(1+r)</t>
  </si>
  <si>
    <r>
      <t xml:space="preserve">(1+r) </t>
    </r>
    <r>
      <rPr>
        <vertAlign val="superscript"/>
        <sz val="10"/>
        <color indexed="8"/>
        <rFont val="Times New Roman"/>
        <family val="1"/>
      </rPr>
      <t>n</t>
    </r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</si>
  <si>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</si>
  <si>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</si>
  <si>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</si>
  <si>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</si>
  <si>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</si>
  <si>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</si>
  <si>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Cost and Income</t>
  </si>
  <si>
    <t>Average Costs</t>
  </si>
  <si>
    <t>development  7 years</t>
  </si>
  <si>
    <t>maintenance  revisit 4 years</t>
  </si>
  <si>
    <t xml:space="preserve">Income per student   </t>
  </si>
  <si>
    <t>238 USD</t>
  </si>
  <si>
    <t xml:space="preserve">Profit(Income - cost)   </t>
  </si>
  <si>
    <t xml:space="preserve"> </t>
  </si>
  <si>
    <t>Break Even F/(SF-V)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</si>
</sst>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 &quot;[$USD-407]"/>
    <numFmt numFmtId="165" formatCode="#,##0&quot; &quot;[$USD-407];&quot;-&quot;#,##0&quot; &quot;[$USD-407]"/>
    <numFmt numFmtId="166" formatCode="#,##0.00&quot; &quot;[$€-407]"/>
    <numFmt numFmtId="167" formatCode="0.0%"/>
    <numFmt numFmtId="168" formatCode="0.0000"/>
    <numFmt numFmtId="169" formatCode="0.000"/>
    <numFmt numFmtId="170" formatCode="&quot;$&quot;#,##0.00"/>
  </numFmts>
  <fonts count="9" x14ac:knownFonts="1">
    <font>
      <sz val="11"/>
      <color rgb="FF000000"/>
      <name val="Calibri"/>
      <family val="2"/>
    </font>
    <font>
      <b/>
      <sz val="11"/>
      <color indexed="10"/>
      <name val="Calibri"/>
      <family val="2"/>
    </font>
    <font>
      <vertAlign val="superscript"/>
      <sz val="10"/>
      <color indexed="8"/>
      <name val="Times New Roman"/>
      <family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33996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wrapText="1"/>
    </xf>
    <xf numFmtId="0" fontId="3" fillId="3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/>
    <xf numFmtId="0" fontId="3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 indent="1"/>
    </xf>
    <xf numFmtId="164" fontId="0" fillId="5" borderId="1" xfId="0" applyNumberFormat="1" applyFill="1" applyBorder="1"/>
    <xf numFmtId="0" fontId="4" fillId="0" borderId="1" xfId="0" applyFont="1" applyBorder="1"/>
    <xf numFmtId="165" fontId="0" fillId="0" borderId="0" xfId="0" applyNumberFormat="1"/>
    <xf numFmtId="166" fontId="0" fillId="0" borderId="0" xfId="0" applyNumberFormat="1"/>
    <xf numFmtId="0" fontId="0" fillId="6" borderId="0" xfId="0" applyFill="1"/>
    <xf numFmtId="165" fontId="0" fillId="6" borderId="0" xfId="0" applyNumberFormat="1" applyFill="1"/>
    <xf numFmtId="0" fontId="0" fillId="6" borderId="0" xfId="0" applyFill="1" applyAlignment="1">
      <alignment horizontal="right"/>
    </xf>
    <xf numFmtId="1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left" indent="5"/>
    </xf>
    <xf numFmtId="0" fontId="5" fillId="7" borderId="0" xfId="0" applyFont="1" applyFill="1"/>
    <xf numFmtId="0" fontId="6" fillId="7" borderId="0" xfId="0" applyFont="1" applyFill="1"/>
    <xf numFmtId="0" fontId="7" fillId="7" borderId="0" xfId="0" applyFont="1" applyFill="1"/>
    <xf numFmtId="167" fontId="7" fillId="7" borderId="0" xfId="0" applyNumberFormat="1" applyFont="1" applyFill="1"/>
    <xf numFmtId="1" fontId="7" fillId="7" borderId="0" xfId="0" applyNumberFormat="1" applyFont="1" applyFill="1"/>
    <xf numFmtId="1" fontId="0" fillId="0" borderId="0" xfId="0" applyNumberFormat="1" applyAlignment="1">
      <alignment horizontal="left" indent="5"/>
    </xf>
    <xf numFmtId="168" fontId="7" fillId="7" borderId="0" xfId="0" applyNumberFormat="1" applyFont="1" applyFill="1" applyAlignment="1">
      <alignment horizontal="left" indent="4"/>
    </xf>
    <xf numFmtId="168" fontId="5" fillId="7" borderId="0" xfId="0" applyNumberFormat="1" applyFont="1" applyFill="1"/>
    <xf numFmtId="169" fontId="5" fillId="7" borderId="0" xfId="0" applyNumberFormat="1" applyFont="1" applyFill="1"/>
    <xf numFmtId="0" fontId="8" fillId="7" borderId="0" xfId="0" applyFont="1" applyFill="1"/>
    <xf numFmtId="1" fontId="8" fillId="7" borderId="0" xfId="0" applyNumberFormat="1" applyFont="1" applyFill="1"/>
    <xf numFmtId="170" fontId="0" fillId="0" borderId="0" xfId="0" applyNumberFormat="1"/>
    <xf numFmtId="0" fontId="3" fillId="0" borderId="0" xfId="0" applyFont="1"/>
    <xf numFmtId="3" fontId="0" fillId="0" borderId="1" xfId="0" applyNumberFormat="1" applyBorder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and Income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Calculation_sheet!$A$35</c:f>
              <c:strCache>
                <c:ptCount val="1"/>
                <c:pt idx="0">
                  <c:v>Total fixed 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Calculation_sheet!$D$34:$J$34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Calculation_sheet!$D$35:$J$35</c:f>
              <c:numCache>
                <c:formatCode>#,##0" "[$USD-407];"-"#,##0" "[$USD-407]</c:formatCode>
                <c:ptCount val="7"/>
                <c:pt idx="0">
                  <c:v>440434</c:v>
                </c:pt>
                <c:pt idx="1">
                  <c:v>440434</c:v>
                </c:pt>
                <c:pt idx="2">
                  <c:v>440434</c:v>
                </c:pt>
                <c:pt idx="3">
                  <c:v>440434</c:v>
                </c:pt>
                <c:pt idx="4">
                  <c:v>440434</c:v>
                </c:pt>
                <c:pt idx="5">
                  <c:v>440434</c:v>
                </c:pt>
                <c:pt idx="6">
                  <c:v>440434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2C-448C-90D5-3CD8B2153A3A}"/>
            </c:ext>
          </c:extLst>
        </c:ser>
        <c:ser>
          <c:idx val="1"/>
          <c:order val="1"/>
          <c:tx>
            <c:strRef>
              <c:f>Calculation_sheet!$A$36</c:f>
              <c:strCache>
                <c:ptCount val="1"/>
                <c:pt idx="0">
                  <c:v>TC=F+V*N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Calculation_sheet!$D$34:$J$34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Calculation_sheet!$D$36:$J$36</c:f>
              <c:numCache>
                <c:formatCode>#,##0" "[$USD-407];"-"#,##0" "[$USD-407]</c:formatCode>
                <c:ptCount val="7"/>
                <c:pt idx="0">
                  <c:v>464234</c:v>
                </c:pt>
                <c:pt idx="1">
                  <c:v>488034</c:v>
                </c:pt>
                <c:pt idx="2">
                  <c:v>511834</c:v>
                </c:pt>
                <c:pt idx="3">
                  <c:v>535634</c:v>
                </c:pt>
                <c:pt idx="4">
                  <c:v>559434</c:v>
                </c:pt>
                <c:pt idx="5">
                  <c:v>583234</c:v>
                </c:pt>
                <c:pt idx="6">
                  <c:v>607034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2C-448C-90D5-3CD8B2153A3A}"/>
            </c:ext>
          </c:extLst>
        </c:ser>
        <c:ser>
          <c:idx val="2"/>
          <c:order val="2"/>
          <c:tx>
            <c:strRef>
              <c:f>Calculation_sheet!$A$37</c:f>
              <c:strCache>
                <c:ptCount val="1"/>
                <c:pt idx="0">
                  <c:v>Total income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Calculation_sheet!$D$34:$J$34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Calculation_sheet!$D$37:$J$37</c:f>
              <c:numCache>
                <c:formatCode>#,##0" "[$USD-407];"-"#,##0" "[$USD-407]</c:formatCode>
                <c:ptCount val="7"/>
                <c:pt idx="0">
                  <c:v>140000</c:v>
                </c:pt>
                <c:pt idx="1">
                  <c:v>280000</c:v>
                </c:pt>
                <c:pt idx="2">
                  <c:v>420000</c:v>
                </c:pt>
                <c:pt idx="3">
                  <c:v>560000</c:v>
                </c:pt>
                <c:pt idx="4">
                  <c:v>700000</c:v>
                </c:pt>
                <c:pt idx="5">
                  <c:v>840000</c:v>
                </c:pt>
                <c:pt idx="6">
                  <c:v>980000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2C-448C-90D5-3CD8B2153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3728"/>
        <c:axId val="69195648"/>
      </c:lineChart>
      <c:catAx>
        <c:axId val="691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5648"/>
        <c:crosses val="autoZero"/>
        <c:auto val="1"/>
        <c:lblAlgn val="ctr"/>
        <c:lblOffset val="100"/>
        <c:noMultiLvlLbl val="0"/>
      </c:catAx>
      <c:valAx>
        <c:axId val="691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&quot;[$USD-407];&quot;-&quot;#,##0&quot; &quot;[$USD-407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37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Costs</a:t>
            </a:r>
            <a:endParaRPr lang="en-US"/>
          </a:p>
        </c:rich>
      </c:tx>
      <c:layout>
        <c:manualLayout>
          <c:xMode val="edge"/>
          <c:yMode val="edge"/>
          <c:x val="0.37511111111111106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Calculation_sheet!$A$45</c:f>
              <c:strCache>
                <c:ptCount val="1"/>
                <c:pt idx="0">
                  <c:v>Variable costs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Calculation_sheet!$D$44:$J$44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Calculation_sheet!$D$45:$J$45</c:f>
              <c:numCache>
                <c:formatCode>#,##0" "[$USD-407];"-"#,##0" "[$USD-407]</c:formatCode>
                <c:ptCount val="7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C4-4F9A-9D8C-9E326F2D583E}"/>
            </c:ext>
          </c:extLst>
        </c:ser>
        <c:ser>
          <c:idx val="1"/>
          <c:order val="1"/>
          <c:tx>
            <c:strRef>
              <c:f>Calculation_sheet!$A$46</c:f>
              <c:strCache>
                <c:ptCount val="1"/>
                <c:pt idx="0">
                  <c:v>AC=F/N+V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Calculation_sheet!$D$44:$J$44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cat>
          <c:val>
            <c:numRef>
              <c:f>Calculation_sheet!$D$46:$J$46</c:f>
              <c:numCache>
                <c:formatCode>"$"#,##0.00</c:formatCode>
                <c:ptCount val="7"/>
                <c:pt idx="0">
                  <c:v>4642.34</c:v>
                </c:pt>
                <c:pt idx="1">
                  <c:v>2440.17</c:v>
                </c:pt>
                <c:pt idx="2">
                  <c:v>1706.1133333333332</c:v>
                </c:pt>
                <c:pt idx="3">
                  <c:v>1339.085</c:v>
                </c:pt>
                <c:pt idx="4">
                  <c:v>1118.8679999999999</c:v>
                </c:pt>
                <c:pt idx="5">
                  <c:v>972.05666666666662</c:v>
                </c:pt>
                <c:pt idx="6">
                  <c:v>867.19142857142856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C4-4F9A-9D8C-9E326F2D5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95808"/>
        <c:axId val="155097728"/>
      </c:lineChart>
      <c:catAx>
        <c:axId val="1550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97728"/>
        <c:crosses val="autoZero"/>
        <c:auto val="1"/>
        <c:lblAlgn val="ctr"/>
        <c:lblOffset val="100"/>
        <c:noMultiLvlLbl val="0"/>
      </c:catAx>
      <c:valAx>
        <c:axId val="15509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&quot;[$USD-407];&quot;-&quot;#,##0&quot; &quot;[$USD-407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380999</xdr:colOff>
      <xdr:row>25</xdr:row>
      <xdr:rowOff>147637</xdr:rowOff>
    </xdr:from>
    <xdr:to>
      <xdr:col>21</xdr:col>
      <xdr:colOff>257174</xdr:colOff>
      <xdr:row>40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43</xdr:row>
      <xdr:rowOff>4762</xdr:rowOff>
    </xdr:from>
    <xdr:to>
      <xdr:col>21</xdr:col>
      <xdr:colOff>276225</xdr:colOff>
      <xdr:row>57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428625</xdr:colOff>
      <xdr:row>29</xdr:row>
      <xdr:rowOff>104775</xdr:rowOff>
    </xdr:from>
    <xdr:ext cx="933397" cy="264560"/>
    <xdr:sp macro="" textlink="">
      <xdr:nvSpPr>
        <xdr:cNvPr id="4" name="TextBox 3"/>
        <xdr:cNvSpPr txBox="1"/>
      </xdr:nvSpPr>
      <xdr:spPr>
        <a:xfrm>
          <a:off x="14201775" y="5648325"/>
          <a:ext cx="9333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Total</a:t>
          </a:r>
          <a:r>
            <a:rPr lang="en-US" sz="1100" baseline="0"/>
            <a:t> Income</a:t>
          </a:r>
          <a:endParaRPr lang="en-US" sz="1100"/>
        </a:p>
      </xdr:txBody>
    </xdr:sp>
    <xdr:clientData/>
  </xdr:oneCellAnchor>
  <xdr:oneCellAnchor>
    <xdr:from>
      <xdr:col>17</xdr:col>
      <xdr:colOff>600075</xdr:colOff>
      <xdr:row>31</xdr:row>
      <xdr:rowOff>76200</xdr:rowOff>
    </xdr:from>
    <xdr:ext cx="775340" cy="264560"/>
    <xdr:sp macro="" textlink="">
      <xdr:nvSpPr>
        <xdr:cNvPr id="5" name="TextBox 4"/>
        <xdr:cNvSpPr txBox="1"/>
      </xdr:nvSpPr>
      <xdr:spPr>
        <a:xfrm>
          <a:off x="14982825" y="6000750"/>
          <a:ext cx="7753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TC=F+V*N</a:t>
          </a:r>
        </a:p>
      </xdr:txBody>
    </xdr:sp>
    <xdr:clientData/>
  </xdr:oneCellAnchor>
  <xdr:oneCellAnchor>
    <xdr:from>
      <xdr:col>16</xdr:col>
      <xdr:colOff>333375</xdr:colOff>
      <xdr:row>33</xdr:row>
      <xdr:rowOff>152400</xdr:rowOff>
    </xdr:from>
    <xdr:ext cx="1111138" cy="264560"/>
    <xdr:sp macro="" textlink="">
      <xdr:nvSpPr>
        <xdr:cNvPr id="6" name="TextBox 5"/>
        <xdr:cNvSpPr txBox="1"/>
      </xdr:nvSpPr>
      <xdr:spPr>
        <a:xfrm>
          <a:off x="14106525" y="6457950"/>
          <a:ext cx="11111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Total</a:t>
          </a:r>
          <a:r>
            <a:rPr lang="en-US" sz="1100" baseline="0"/>
            <a:t> fixed costs</a:t>
          </a:r>
          <a:endParaRPr lang="en-US" sz="1100"/>
        </a:p>
      </xdr:txBody>
    </xdr:sp>
    <xdr:clientData/>
  </xdr:oneCellAnchor>
  <xdr:oneCellAnchor>
    <xdr:from>
      <xdr:col>16</xdr:col>
      <xdr:colOff>123825</xdr:colOff>
      <xdr:row>50</xdr:row>
      <xdr:rowOff>133350</xdr:rowOff>
    </xdr:from>
    <xdr:ext cx="772456" cy="264560"/>
    <xdr:sp macro="" textlink="">
      <xdr:nvSpPr>
        <xdr:cNvPr id="7" name="TextBox 6"/>
        <xdr:cNvSpPr txBox="1"/>
      </xdr:nvSpPr>
      <xdr:spPr>
        <a:xfrm>
          <a:off x="13896975" y="9677400"/>
          <a:ext cx="7724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AC=F/N+V</a:t>
          </a:r>
        </a:p>
      </xdr:txBody>
    </xdr:sp>
    <xdr:clientData/>
  </xdr:oneCellAnchor>
  <xdr:oneCellAnchor>
    <xdr:from>
      <xdr:col>14</xdr:col>
      <xdr:colOff>161925</xdr:colOff>
      <xdr:row>52</xdr:row>
      <xdr:rowOff>152400</xdr:rowOff>
    </xdr:from>
    <xdr:ext cx="997132" cy="264560"/>
    <xdr:sp macro="" textlink="">
      <xdr:nvSpPr>
        <xdr:cNvPr id="8" name="TextBox 7"/>
        <xdr:cNvSpPr txBox="1"/>
      </xdr:nvSpPr>
      <xdr:spPr>
        <a:xfrm>
          <a:off x="12639675" y="10077450"/>
          <a:ext cx="9971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Variable Costs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0.43783</cdr:x>
      <cdr:y>0.51563</cdr:y>
    </cdr:from>
    <cdr:to>
      <cdr:x>0.43783</cdr:x>
      <cdr:y>0.79688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xmlns="" id="{4E849C8F-BAEA-4270-9E79-1239BDEAB608}"/>
            </a:ext>
          </a:extLst>
        </cdr:cNvPr>
        <cdr:cNvCxnSpPr/>
      </cdr:nvCxnSpPr>
      <cdr:spPr>
        <a:xfrm xmlns:a="http://schemas.openxmlformats.org/drawingml/2006/main">
          <a:off x="2381251" y="1414463"/>
          <a:ext cx="0" cy="7715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00206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0.4435</cdr:x>
      <cdr:y>0.71354</cdr:y>
    </cdr:from>
    <cdr:to>
      <cdr:x>0.6435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9E6BD269-0F88-44E8-B661-2E5D9448B035}"/>
            </a:ext>
          </a:extLst>
        </cdr:cNvPr>
        <cdr:cNvSpPr txBox="1"/>
      </cdr:nvSpPr>
      <cdr:spPr>
        <a:xfrm xmlns:a="http://schemas.openxmlformats.org/drawingml/2006/main">
          <a:off x="2412114" y="1957388"/>
          <a:ext cx="1087755" cy="785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Break</a:t>
          </a:r>
          <a:r>
            <a:rPr lang="en-US" sz="1100" baseline="0"/>
            <a:t> Even Point 379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34" sqref="F34"/>
    </sheetView>
  </sheetViews>
  <sheetFormatPr defaultRowHeight="15" x14ac:dyDescent="0.25"/>
  <cols>
    <col min="1" max="1" width="36.5703125" bestFit="1" customWidth="1"/>
    <col min="2" max="2" width="27.5703125" bestFit="1" customWidth="1"/>
    <col min="3" max="3" width="16.140625" bestFit="1" customWidth="1"/>
    <col min="4" max="4" width="9.140625" customWidth="1"/>
    <col min="5" max="6" width="13.28515625" bestFit="1" customWidth="1"/>
    <col min="7" max="7" width="9.140625" customWidth="1"/>
  </cols>
  <sheetData>
    <row r="1" spans="1:10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10" x14ac:dyDescent="0.25">
      <c r="A2" s="3" t="s">
        <v>5</v>
      </c>
      <c r="B2" s="4"/>
      <c r="C2" s="4"/>
      <c r="D2" s="4"/>
      <c r="E2" s="4"/>
      <c r="F2" s="4"/>
    </row>
    <row r="3" spans="1:10" x14ac:dyDescent="0.25">
      <c r="A3" s="1" t="s">
        <v>6</v>
      </c>
      <c r="B3" s="1" t="s">
        <v>7</v>
      </c>
      <c r="C3" s="1" t="s">
        <v>8</v>
      </c>
      <c r="D3" s="1">
        <v>0.5</v>
      </c>
      <c r="E3" s="5">
        <v>70000</v>
      </c>
      <c r="F3" s="5">
        <f>+D3*E3</f>
        <v>35000</v>
      </c>
    </row>
    <row r="4" spans="1:10" x14ac:dyDescent="0.25">
      <c r="A4" s="1" t="s">
        <v>9</v>
      </c>
      <c r="B4" s="1" t="s">
        <v>10</v>
      </c>
      <c r="C4" s="1" t="s">
        <v>8</v>
      </c>
      <c r="D4" s="1">
        <v>0.5</v>
      </c>
      <c r="E4" s="5">
        <v>40000</v>
      </c>
      <c r="F4" s="5">
        <f>+D4*E4</f>
        <v>20000</v>
      </c>
    </row>
    <row r="5" spans="1:10" x14ac:dyDescent="0.25">
      <c r="A5" s="1" t="s">
        <v>11</v>
      </c>
      <c r="B5" s="1"/>
      <c r="C5" s="1"/>
      <c r="D5" s="1"/>
      <c r="E5" s="5"/>
      <c r="F5" s="5">
        <f>+F3+F4</f>
        <v>55000</v>
      </c>
      <c r="G5" t="s">
        <v>12</v>
      </c>
    </row>
    <row r="6" spans="1:10" x14ac:dyDescent="0.25">
      <c r="A6" s="3" t="s">
        <v>13</v>
      </c>
      <c r="B6" s="4"/>
      <c r="C6" s="4"/>
      <c r="D6" s="4"/>
      <c r="E6" s="6"/>
      <c r="F6" s="7"/>
    </row>
    <row r="7" spans="1:10" s="11" customFormat="1" x14ac:dyDescent="0.25">
      <c r="A7" s="8" t="s">
        <v>14</v>
      </c>
      <c r="B7" s="9"/>
      <c r="C7" s="9"/>
      <c r="D7" s="9"/>
      <c r="E7" s="10"/>
      <c r="F7" s="10"/>
      <c r="J7"/>
    </row>
    <row r="8" spans="1:10" x14ac:dyDescent="0.25">
      <c r="A8" s="1" t="s">
        <v>6</v>
      </c>
      <c r="B8" s="1" t="s">
        <v>7</v>
      </c>
      <c r="C8" s="1" t="s">
        <v>8</v>
      </c>
      <c r="D8" s="1">
        <v>0.2</v>
      </c>
      <c r="E8" s="5">
        <v>70000</v>
      </c>
      <c r="F8" s="5">
        <f>+D8*E8</f>
        <v>14000</v>
      </c>
    </row>
    <row r="9" spans="1:10" x14ac:dyDescent="0.25">
      <c r="A9" s="1" t="s">
        <v>15</v>
      </c>
      <c r="B9" s="1" t="s">
        <v>10</v>
      </c>
      <c r="C9" s="1" t="s">
        <v>8</v>
      </c>
      <c r="D9" s="1">
        <v>0.8</v>
      </c>
      <c r="E9" s="5">
        <v>40000</v>
      </c>
      <c r="F9" s="5">
        <f>+D9*E9</f>
        <v>32000</v>
      </c>
    </row>
    <row r="10" spans="1:10" x14ac:dyDescent="0.25">
      <c r="A10" s="8" t="s">
        <v>16</v>
      </c>
      <c r="B10" s="12"/>
      <c r="C10" s="9"/>
      <c r="D10" s="9"/>
      <c r="E10" s="10"/>
      <c r="F10" s="10"/>
    </row>
    <row r="11" spans="1:10" x14ac:dyDescent="0.25">
      <c r="A11" s="13" t="s">
        <v>17</v>
      </c>
      <c r="B11" s="13" t="s">
        <v>18</v>
      </c>
      <c r="C11" s="1"/>
      <c r="D11" s="1"/>
      <c r="E11" s="5"/>
      <c r="F11" s="5"/>
    </row>
    <row r="12" spans="1:10" x14ac:dyDescent="0.25">
      <c r="A12" s="14" t="s">
        <v>19</v>
      </c>
      <c r="B12" s="14" t="s">
        <v>20</v>
      </c>
      <c r="C12" s="1" t="s">
        <v>21</v>
      </c>
      <c r="D12" s="1">
        <v>50</v>
      </c>
      <c r="E12" s="5">
        <v>30</v>
      </c>
      <c r="F12" s="5">
        <f t="shared" ref="F12:F13" si="0">+D12*E12</f>
        <v>1500</v>
      </c>
    </row>
    <row r="13" spans="1:10" x14ac:dyDescent="0.25">
      <c r="A13" s="14" t="s">
        <v>22</v>
      </c>
      <c r="B13" s="14" t="s">
        <v>23</v>
      </c>
      <c r="C13" s="1" t="s">
        <v>21</v>
      </c>
      <c r="D13" s="1">
        <v>10</v>
      </c>
      <c r="E13" s="5">
        <v>20</v>
      </c>
      <c r="F13" s="5">
        <f t="shared" si="0"/>
        <v>200</v>
      </c>
    </row>
    <row r="14" spans="1:10" x14ac:dyDescent="0.25">
      <c r="A14" s="1" t="s">
        <v>24</v>
      </c>
      <c r="B14" s="1" t="s">
        <v>25</v>
      </c>
      <c r="C14" s="1"/>
      <c r="D14" s="1"/>
      <c r="E14" s="5"/>
      <c r="F14" s="5"/>
    </row>
    <row r="15" spans="1:10" x14ac:dyDescent="0.25">
      <c r="A15" s="14" t="s">
        <v>19</v>
      </c>
      <c r="B15" s="14" t="s">
        <v>20</v>
      </c>
      <c r="C15" s="1" t="s">
        <v>21</v>
      </c>
      <c r="D15" s="1">
        <v>20</v>
      </c>
      <c r="E15" s="5">
        <v>30</v>
      </c>
      <c r="F15" s="5">
        <f t="shared" ref="F15:F19" si="1">+D15*E15</f>
        <v>600</v>
      </c>
    </row>
    <row r="16" spans="1:10" x14ac:dyDescent="0.25">
      <c r="A16" s="14" t="s">
        <v>26</v>
      </c>
      <c r="B16" s="14" t="s">
        <v>23</v>
      </c>
      <c r="C16" s="1" t="s">
        <v>21</v>
      </c>
      <c r="D16" s="1">
        <v>10</v>
      </c>
      <c r="E16" s="5">
        <v>20</v>
      </c>
      <c r="F16" s="5">
        <f t="shared" si="1"/>
        <v>200</v>
      </c>
    </row>
    <row r="17" spans="1:7" x14ac:dyDescent="0.25">
      <c r="A17" s="1" t="s">
        <v>27</v>
      </c>
      <c r="B17" s="14" t="s">
        <v>20</v>
      </c>
      <c r="C17" s="1" t="s">
        <v>21</v>
      </c>
      <c r="D17" s="1">
        <v>10</v>
      </c>
      <c r="E17" s="5">
        <v>30</v>
      </c>
      <c r="F17" s="5">
        <f t="shared" si="1"/>
        <v>300</v>
      </c>
    </row>
    <row r="18" spans="1:7" x14ac:dyDescent="0.25">
      <c r="A18" s="1" t="s">
        <v>28</v>
      </c>
      <c r="B18" s="14" t="s">
        <v>20</v>
      </c>
      <c r="C18" s="1" t="s">
        <v>21</v>
      </c>
      <c r="D18" s="1">
        <v>50</v>
      </c>
      <c r="E18" s="5">
        <v>30</v>
      </c>
      <c r="F18" s="5">
        <f t="shared" si="1"/>
        <v>1500</v>
      </c>
    </row>
    <row r="19" spans="1:7" x14ac:dyDescent="0.25">
      <c r="A19" s="1" t="s">
        <v>29</v>
      </c>
      <c r="B19" s="14" t="s">
        <v>20</v>
      </c>
      <c r="C19" s="1" t="s">
        <v>21</v>
      </c>
      <c r="D19" s="1">
        <v>9</v>
      </c>
      <c r="E19" s="5">
        <v>30</v>
      </c>
      <c r="F19" s="5">
        <f t="shared" si="1"/>
        <v>270</v>
      </c>
    </row>
    <row r="20" spans="1:7" x14ac:dyDescent="0.25">
      <c r="A20" s="1" t="s">
        <v>30</v>
      </c>
      <c r="B20" s="14"/>
      <c r="C20" s="1"/>
      <c r="D20" s="1"/>
      <c r="E20" s="5"/>
      <c r="F20" s="5">
        <f>SUM(F8:F19)</f>
        <v>50570</v>
      </c>
      <c r="G20" t="s">
        <v>31</v>
      </c>
    </row>
    <row r="21" spans="1:7" x14ac:dyDescent="0.25">
      <c r="A21" s="8" t="s">
        <v>32</v>
      </c>
      <c r="B21" s="9"/>
      <c r="C21" s="9"/>
      <c r="D21" s="9"/>
      <c r="E21" s="10"/>
      <c r="F21" s="10"/>
    </row>
    <row r="22" spans="1:7" x14ac:dyDescent="0.25">
      <c r="A22" s="14" t="s">
        <v>19</v>
      </c>
      <c r="B22" s="14" t="s">
        <v>20</v>
      </c>
      <c r="C22" s="1" t="s">
        <v>21</v>
      </c>
      <c r="D22" s="1">
        <v>20</v>
      </c>
      <c r="E22" s="5">
        <v>30</v>
      </c>
      <c r="F22" s="5">
        <f t="shared" ref="F22:F23" si="2">+D22*E22</f>
        <v>600</v>
      </c>
    </row>
    <row r="23" spans="1:7" x14ac:dyDescent="0.25">
      <c r="A23" s="14" t="s">
        <v>22</v>
      </c>
      <c r="B23" s="14" t="s">
        <v>23</v>
      </c>
      <c r="C23" s="1" t="s">
        <v>21</v>
      </c>
      <c r="D23" s="1">
        <v>5</v>
      </c>
      <c r="E23" s="5">
        <v>20</v>
      </c>
      <c r="F23" s="5">
        <f t="shared" si="2"/>
        <v>100</v>
      </c>
    </row>
    <row r="24" spans="1:7" x14ac:dyDescent="0.25">
      <c r="A24" s="14" t="s">
        <v>33</v>
      </c>
      <c r="B24" s="14"/>
      <c r="C24" s="1"/>
      <c r="D24" s="1"/>
      <c r="E24" s="5"/>
      <c r="F24" s="5">
        <f>+F22+F23</f>
        <v>700</v>
      </c>
      <c r="G24" t="s">
        <v>34</v>
      </c>
    </row>
    <row r="25" spans="1:7" x14ac:dyDescent="0.25">
      <c r="A25" s="14" t="s">
        <v>35</v>
      </c>
      <c r="B25" s="14"/>
      <c r="C25" s="1"/>
      <c r="D25" s="1"/>
      <c r="E25" s="5"/>
      <c r="F25" s="5">
        <f>+F20+F24</f>
        <v>51270</v>
      </c>
      <c r="G25" t="s">
        <v>36</v>
      </c>
    </row>
    <row r="26" spans="1:7" x14ac:dyDescent="0.25">
      <c r="A26" s="3" t="s">
        <v>37</v>
      </c>
      <c r="B26" s="4"/>
      <c r="C26" s="4"/>
      <c r="D26" s="4"/>
      <c r="E26" s="6"/>
      <c r="F26" s="6"/>
    </row>
    <row r="27" spans="1:7" x14ac:dyDescent="0.25">
      <c r="A27" s="1" t="s">
        <v>38</v>
      </c>
      <c r="B27" s="14" t="s">
        <v>20</v>
      </c>
      <c r="C27" s="1" t="s">
        <v>21</v>
      </c>
      <c r="D27" s="1">
        <v>150</v>
      </c>
      <c r="E27" s="5">
        <v>30</v>
      </c>
      <c r="F27" s="5">
        <f>+D27*E27/25</f>
        <v>180</v>
      </c>
    </row>
    <row r="28" spans="1:7" x14ac:dyDescent="0.25">
      <c r="A28" s="1" t="s">
        <v>39</v>
      </c>
      <c r="B28" s="1"/>
      <c r="C28" s="1"/>
      <c r="D28" s="1"/>
      <c r="E28" s="5"/>
      <c r="F28" s="5">
        <f t="shared" ref="F28:F33" si="3">+D28*E28</f>
        <v>0</v>
      </c>
    </row>
    <row r="29" spans="1:7" x14ac:dyDescent="0.25">
      <c r="A29" s="15" t="s">
        <v>40</v>
      </c>
      <c r="B29" s="14" t="s">
        <v>20</v>
      </c>
      <c r="C29" s="1" t="s">
        <v>21</v>
      </c>
      <c r="D29" s="1">
        <v>0.5</v>
      </c>
      <c r="E29" s="5">
        <v>30</v>
      </c>
      <c r="F29" s="5">
        <f t="shared" si="3"/>
        <v>15</v>
      </c>
    </row>
    <row r="30" spans="1:7" x14ac:dyDescent="0.25">
      <c r="A30" s="15" t="s">
        <v>41</v>
      </c>
      <c r="B30" s="14" t="s">
        <v>20</v>
      </c>
      <c r="C30" s="1" t="s">
        <v>21</v>
      </c>
      <c r="D30" s="1">
        <v>0.66</v>
      </c>
      <c r="E30" s="5">
        <v>30</v>
      </c>
      <c r="F30" s="5">
        <f t="shared" si="3"/>
        <v>19.8</v>
      </c>
    </row>
    <row r="31" spans="1:7" x14ac:dyDescent="0.25">
      <c r="A31" s="15" t="s">
        <v>42</v>
      </c>
      <c r="B31" s="14" t="s">
        <v>20</v>
      </c>
      <c r="C31" s="1" t="s">
        <v>21</v>
      </c>
      <c r="D31" s="1">
        <v>0.5</v>
      </c>
      <c r="E31" s="5">
        <v>30</v>
      </c>
      <c r="F31" s="5">
        <f t="shared" si="3"/>
        <v>15</v>
      </c>
    </row>
    <row r="32" spans="1:7" x14ac:dyDescent="0.25">
      <c r="A32" s="1" t="s">
        <v>43</v>
      </c>
      <c r="B32" s="13" t="s">
        <v>18</v>
      </c>
      <c r="C32" s="1"/>
      <c r="D32" s="1">
        <v>1</v>
      </c>
      <c r="E32" s="5">
        <v>5</v>
      </c>
      <c r="F32" s="5">
        <f t="shared" si="3"/>
        <v>5</v>
      </c>
    </row>
    <row r="33" spans="1:7" x14ac:dyDescent="0.25">
      <c r="A33" s="1" t="s">
        <v>44</v>
      </c>
      <c r="B33" s="13" t="s">
        <v>18</v>
      </c>
      <c r="C33" s="1"/>
      <c r="D33" s="1">
        <v>1</v>
      </c>
      <c r="E33" s="5">
        <v>3</v>
      </c>
      <c r="F33" s="5">
        <f t="shared" si="3"/>
        <v>3</v>
      </c>
    </row>
    <row r="34" spans="1:7" x14ac:dyDescent="0.25">
      <c r="A34" s="15" t="s">
        <v>45</v>
      </c>
      <c r="B34" s="13"/>
      <c r="C34" s="1"/>
      <c r="D34" s="1"/>
      <c r="E34" s="5"/>
      <c r="F34" s="42" t="s">
        <v>91</v>
      </c>
      <c r="G34" t="s">
        <v>46</v>
      </c>
    </row>
    <row r="35" spans="1:7" x14ac:dyDescent="0.25">
      <c r="A35" s="16" t="s">
        <v>47</v>
      </c>
      <c r="B35" s="17"/>
      <c r="C35" s="18" t="s">
        <v>48</v>
      </c>
      <c r="D35" s="17">
        <v>5</v>
      </c>
      <c r="E35" s="19">
        <v>280</v>
      </c>
      <c r="F35" s="19">
        <f>+D35*E35</f>
        <v>1400</v>
      </c>
      <c r="G35" t="s">
        <v>49</v>
      </c>
    </row>
    <row r="36" spans="1:7" x14ac:dyDescent="0.25">
      <c r="A36" s="20" t="s">
        <v>50</v>
      </c>
      <c r="B36" s="1"/>
      <c r="C36" s="1"/>
      <c r="D36" s="1"/>
      <c r="E36" s="1"/>
      <c r="F36" s="1"/>
    </row>
    <row r="37" spans="1:7" x14ac:dyDescent="0.25">
      <c r="A37" s="20" t="s">
        <v>51</v>
      </c>
      <c r="B37" s="1"/>
      <c r="C37" s="1"/>
      <c r="D37" s="1"/>
      <c r="E37" s="1"/>
      <c r="F37" s="1"/>
    </row>
  </sheetData>
  <pageMargins left="0.7" right="0.7" top="0.75" bottom="0.75" header="0.3" footer="0.3"/>
  <pageSetup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J18" workbookViewId="0">
      <selection activeCell="W26" sqref="W26"/>
    </sheetView>
  </sheetViews>
  <sheetFormatPr defaultRowHeight="15" x14ac:dyDescent="0.25"/>
  <cols>
    <col min="1" max="1" width="27.28515625" bestFit="1" customWidth="1"/>
    <col min="2" max="2" width="14.5703125" bestFit="1" customWidth="1"/>
    <col min="3" max="3" width="11.28515625" bestFit="1" customWidth="1"/>
    <col min="4" max="4" width="12.28515625" bestFit="1" customWidth="1"/>
    <col min="5" max="6" width="13.7109375" customWidth="1"/>
    <col min="7" max="7" width="14" customWidth="1"/>
    <col min="8" max="8" width="12.85546875" customWidth="1"/>
    <col min="9" max="9" width="13.7109375" customWidth="1"/>
    <col min="10" max="10" width="11.5703125" bestFit="1" customWidth="1"/>
    <col min="11" max="11" width="12.28515625" bestFit="1" customWidth="1"/>
    <col min="12" max="12" width="11.5703125" customWidth="1"/>
    <col min="13" max="15" width="9.140625" customWidth="1"/>
    <col min="16" max="16" width="10.28515625" bestFit="1" customWidth="1"/>
    <col min="17" max="17" width="9.140625" customWidth="1"/>
  </cols>
  <sheetData>
    <row r="1" spans="1:11" x14ac:dyDescent="0.25"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</row>
    <row r="2" spans="1:11" x14ac:dyDescent="0.25">
      <c r="A2" t="s">
        <v>59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</row>
    <row r="3" spans="1:11" x14ac:dyDescent="0.25">
      <c r="A3" t="s">
        <v>60</v>
      </c>
      <c r="D3">
        <v>100</v>
      </c>
      <c r="E3">
        <f>+D3+100</f>
        <v>200</v>
      </c>
      <c r="F3">
        <f t="shared" ref="F3:J3" si="0">+E3+100</f>
        <v>300</v>
      </c>
      <c r="G3">
        <f t="shared" si="0"/>
        <v>400</v>
      </c>
      <c r="H3">
        <f t="shared" si="0"/>
        <v>500</v>
      </c>
      <c r="I3">
        <f t="shared" si="0"/>
        <v>600</v>
      </c>
      <c r="J3">
        <f t="shared" si="0"/>
        <v>700</v>
      </c>
    </row>
    <row r="4" spans="1:11" x14ac:dyDescent="0.25">
      <c r="A4" t="s">
        <v>61</v>
      </c>
      <c r="B4" s="21">
        <v>55000</v>
      </c>
      <c r="C4" s="21"/>
      <c r="D4" s="21">
        <v>55000</v>
      </c>
      <c r="E4" s="21">
        <v>55000</v>
      </c>
      <c r="F4" s="21">
        <v>55000</v>
      </c>
      <c r="G4" s="21">
        <v>55000</v>
      </c>
      <c r="H4" s="21">
        <v>55000</v>
      </c>
      <c r="I4" s="21">
        <v>55000</v>
      </c>
      <c r="J4" s="21">
        <v>55000</v>
      </c>
      <c r="K4" s="22"/>
    </row>
    <row r="5" spans="1:11" x14ac:dyDescent="0.25">
      <c r="A5" s="23" t="s">
        <v>62</v>
      </c>
      <c r="B5" s="24"/>
      <c r="C5" s="24"/>
      <c r="D5" s="24"/>
      <c r="E5" s="24"/>
      <c r="F5" s="24"/>
      <c r="G5" s="24"/>
      <c r="H5" s="24"/>
      <c r="I5" s="24"/>
      <c r="J5" s="24"/>
      <c r="K5" s="22"/>
    </row>
    <row r="6" spans="1:11" x14ac:dyDescent="0.25">
      <c r="A6" s="25" t="s">
        <v>88</v>
      </c>
      <c r="B6" s="24">
        <v>50570</v>
      </c>
      <c r="C6" s="24">
        <f>+B6/7</f>
        <v>7224.2857142857147</v>
      </c>
      <c r="D6" s="24">
        <v>7224</v>
      </c>
      <c r="E6" s="24">
        <v>7224</v>
      </c>
      <c r="F6" s="24">
        <v>7224</v>
      </c>
      <c r="G6" s="24">
        <v>7224</v>
      </c>
      <c r="H6" s="24">
        <v>7224</v>
      </c>
      <c r="I6" s="24">
        <v>7224</v>
      </c>
      <c r="J6" s="24">
        <v>7224</v>
      </c>
      <c r="K6" s="22"/>
    </row>
    <row r="7" spans="1:11" x14ac:dyDescent="0.25">
      <c r="A7" s="25" t="s">
        <v>89</v>
      </c>
      <c r="B7" s="24">
        <v>700</v>
      </c>
      <c r="C7" s="24">
        <f>+B7/4</f>
        <v>175</v>
      </c>
      <c r="D7" s="24"/>
      <c r="E7" s="24"/>
      <c r="F7" s="24"/>
      <c r="G7" s="24">
        <v>175</v>
      </c>
      <c r="H7" s="24">
        <v>175</v>
      </c>
      <c r="I7" s="24">
        <v>175</v>
      </c>
      <c r="J7" s="24">
        <v>175</v>
      </c>
      <c r="K7" s="22"/>
    </row>
    <row r="8" spans="1:11" x14ac:dyDescent="0.25">
      <c r="A8" s="23"/>
      <c r="B8" s="24"/>
      <c r="C8" s="24"/>
      <c r="D8" s="24">
        <f>+D4+D6+D7</f>
        <v>62224</v>
      </c>
      <c r="E8" s="24">
        <f t="shared" ref="E8:J8" si="1">+E4+E6+E7</f>
        <v>62224</v>
      </c>
      <c r="F8" s="24">
        <f t="shared" si="1"/>
        <v>62224</v>
      </c>
      <c r="G8" s="24">
        <f t="shared" si="1"/>
        <v>62399</v>
      </c>
      <c r="H8" s="24">
        <f t="shared" si="1"/>
        <v>62399</v>
      </c>
      <c r="I8" s="24">
        <f t="shared" si="1"/>
        <v>62399</v>
      </c>
      <c r="J8" s="24">
        <f t="shared" si="1"/>
        <v>62399</v>
      </c>
      <c r="K8" s="21">
        <f>SUM(D8:J8)</f>
        <v>436268</v>
      </c>
    </row>
    <row r="9" spans="1:11" x14ac:dyDescent="0.25">
      <c r="A9" t="s">
        <v>65</v>
      </c>
      <c r="B9" s="21"/>
      <c r="C9" s="21"/>
      <c r="D9" s="21"/>
      <c r="E9" s="21"/>
      <c r="F9" s="21"/>
      <c r="G9" s="21"/>
      <c r="H9" s="21"/>
      <c r="I9" s="21"/>
      <c r="J9" s="21"/>
      <c r="K9" s="26"/>
    </row>
    <row r="10" spans="1:11" x14ac:dyDescent="0.25">
      <c r="A10" s="27" t="s">
        <v>63</v>
      </c>
      <c r="B10" s="21">
        <v>50570</v>
      </c>
      <c r="C10" s="21">
        <v>7814</v>
      </c>
      <c r="D10" s="21">
        <v>7814</v>
      </c>
      <c r="E10" s="21">
        <v>7814</v>
      </c>
      <c r="F10" s="21">
        <v>7814</v>
      </c>
      <c r="G10" s="21">
        <v>7814</v>
      </c>
      <c r="H10" s="21">
        <v>7814</v>
      </c>
      <c r="I10" s="21">
        <v>7814</v>
      </c>
      <c r="J10" s="21">
        <v>7814</v>
      </c>
      <c r="K10" s="26"/>
    </row>
    <row r="11" spans="1:11" x14ac:dyDescent="0.25">
      <c r="A11" s="27" t="s">
        <v>64</v>
      </c>
      <c r="B11" s="21">
        <v>700</v>
      </c>
      <c r="C11" s="21">
        <v>184</v>
      </c>
      <c r="D11" s="21"/>
      <c r="E11" s="21"/>
      <c r="F11" s="21"/>
      <c r="G11" s="21">
        <v>184</v>
      </c>
      <c r="H11" s="21">
        <v>184</v>
      </c>
      <c r="I11" s="21">
        <v>184</v>
      </c>
      <c r="J11" s="21">
        <v>184</v>
      </c>
      <c r="K11" s="26"/>
    </row>
    <row r="12" spans="1:11" x14ac:dyDescent="0.25">
      <c r="A12" s="27"/>
      <c r="B12" s="21"/>
      <c r="C12" s="21"/>
      <c r="D12" s="21">
        <f>+D4+D10+D11</f>
        <v>62814</v>
      </c>
      <c r="E12" s="21">
        <f t="shared" ref="E12:J12" si="2">+E4+E10+E11</f>
        <v>62814</v>
      </c>
      <c r="F12" s="21">
        <f t="shared" si="2"/>
        <v>62814</v>
      </c>
      <c r="G12" s="21">
        <f t="shared" si="2"/>
        <v>62998</v>
      </c>
      <c r="H12" s="21">
        <f t="shared" si="2"/>
        <v>62998</v>
      </c>
      <c r="I12" s="21">
        <f t="shared" si="2"/>
        <v>62998</v>
      </c>
      <c r="J12" s="21">
        <f t="shared" si="2"/>
        <v>62998</v>
      </c>
      <c r="K12" s="21">
        <f>SUM(D12:J12)</f>
        <v>440434</v>
      </c>
    </row>
    <row r="13" spans="1:11" x14ac:dyDescent="0.2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t="s">
        <v>35</v>
      </c>
      <c r="B14" s="21"/>
      <c r="C14" s="21"/>
      <c r="D14" s="21">
        <v>440434</v>
      </c>
      <c r="E14" s="21">
        <v>440434</v>
      </c>
      <c r="F14" s="21">
        <v>440434</v>
      </c>
      <c r="G14" s="21">
        <v>440434</v>
      </c>
      <c r="H14" s="21">
        <v>440434</v>
      </c>
      <c r="I14" s="21">
        <v>440434</v>
      </c>
      <c r="J14" s="21">
        <v>440434</v>
      </c>
      <c r="K14" s="26"/>
    </row>
    <row r="15" spans="1:11" x14ac:dyDescent="0.25">
      <c r="A15" t="s">
        <v>66</v>
      </c>
      <c r="B15" s="28">
        <v>238</v>
      </c>
      <c r="C15" s="21"/>
      <c r="D15" s="21">
        <v>238</v>
      </c>
      <c r="E15" s="21">
        <v>238</v>
      </c>
      <c r="F15" s="21">
        <v>238</v>
      </c>
      <c r="G15" s="21">
        <v>238</v>
      </c>
      <c r="H15" s="21">
        <v>238</v>
      </c>
      <c r="I15" s="21">
        <v>238</v>
      </c>
      <c r="J15" s="21">
        <v>238</v>
      </c>
    </row>
    <row r="16" spans="1:11" x14ac:dyDescent="0.25">
      <c r="A16" t="s">
        <v>67</v>
      </c>
      <c r="B16" s="21"/>
      <c r="C16" s="21"/>
      <c r="D16" s="21">
        <f>SUM((D14)+(D15*D3))</f>
        <v>464234</v>
      </c>
      <c r="E16" s="21">
        <f t="shared" ref="E16:J16" si="3">SUM((E14)+(E15*E3))</f>
        <v>488034</v>
      </c>
      <c r="F16" s="21">
        <f t="shared" si="3"/>
        <v>511834</v>
      </c>
      <c r="G16" s="21">
        <f t="shared" si="3"/>
        <v>535634</v>
      </c>
      <c r="H16" s="21">
        <f t="shared" si="3"/>
        <v>559434</v>
      </c>
      <c r="I16" s="21">
        <f t="shared" si="3"/>
        <v>583234</v>
      </c>
      <c r="J16" s="21">
        <f t="shared" si="3"/>
        <v>607034</v>
      </c>
    </row>
    <row r="17" spans="1:12" x14ac:dyDescent="0.25">
      <c r="A17" t="s">
        <v>68</v>
      </c>
      <c r="B17" s="21"/>
      <c r="C17" s="21"/>
      <c r="D17" s="40">
        <f>SUM((D14/D3)+(D15))</f>
        <v>4642.34</v>
      </c>
      <c r="E17" s="40">
        <f t="shared" ref="E17:J17" si="4">SUM((E14/E3)+(E15))</f>
        <v>2440.17</v>
      </c>
      <c r="F17" s="40">
        <f t="shared" si="4"/>
        <v>1706.1133333333332</v>
      </c>
      <c r="G17" s="40">
        <f t="shared" si="4"/>
        <v>1339.085</v>
      </c>
      <c r="H17" s="40">
        <f t="shared" si="4"/>
        <v>1118.8679999999999</v>
      </c>
      <c r="I17" s="40">
        <f t="shared" si="4"/>
        <v>972.05666666666662</v>
      </c>
      <c r="J17" s="40">
        <f t="shared" si="4"/>
        <v>867.19142857142856</v>
      </c>
    </row>
    <row r="18" spans="1:12" x14ac:dyDescent="0.25">
      <c r="A18" t="s">
        <v>90</v>
      </c>
      <c r="B18" s="21">
        <v>1400</v>
      </c>
      <c r="C18" s="21"/>
      <c r="D18" s="21">
        <v>1400</v>
      </c>
      <c r="E18" s="21">
        <v>1400</v>
      </c>
      <c r="F18" s="21">
        <v>1400</v>
      </c>
      <c r="G18" s="21">
        <v>1400</v>
      </c>
      <c r="H18" s="21">
        <v>1400</v>
      </c>
      <c r="I18" s="21">
        <v>1400</v>
      </c>
      <c r="J18" s="21">
        <v>1400</v>
      </c>
      <c r="K18" s="21"/>
    </row>
    <row r="19" spans="1:12" x14ac:dyDescent="0.25">
      <c r="A19" t="s">
        <v>69</v>
      </c>
      <c r="B19" s="21"/>
      <c r="C19" s="21"/>
      <c r="D19" s="21">
        <f>+D18*D3</f>
        <v>140000</v>
      </c>
      <c r="E19" s="21">
        <f t="shared" ref="E19:J19" si="5">+E18*E3</f>
        <v>280000</v>
      </c>
      <c r="F19" s="21">
        <f t="shared" si="5"/>
        <v>420000</v>
      </c>
      <c r="G19" s="21">
        <f t="shared" si="5"/>
        <v>560000</v>
      </c>
      <c r="H19" s="21">
        <f t="shared" si="5"/>
        <v>700000</v>
      </c>
      <c r="I19" s="21">
        <f t="shared" si="5"/>
        <v>840000</v>
      </c>
      <c r="J19" s="21">
        <f t="shared" si="5"/>
        <v>980000</v>
      </c>
      <c r="L19" t="s">
        <v>93</v>
      </c>
    </row>
    <row r="20" spans="1:12" x14ac:dyDescent="0.25">
      <c r="A20" t="s">
        <v>92</v>
      </c>
      <c r="B20" s="21"/>
      <c r="C20" s="21"/>
      <c r="D20" s="21">
        <f>+D19-D16</f>
        <v>-324234</v>
      </c>
      <c r="E20" s="21">
        <f t="shared" ref="E20:J20" si="6">+E19-E16</f>
        <v>-208034</v>
      </c>
      <c r="F20" s="21">
        <f t="shared" si="6"/>
        <v>-91834</v>
      </c>
      <c r="G20" s="21">
        <f t="shared" si="6"/>
        <v>24366</v>
      </c>
      <c r="H20" s="21">
        <f t="shared" si="6"/>
        <v>140566</v>
      </c>
      <c r="I20" s="21">
        <f t="shared" si="6"/>
        <v>256766</v>
      </c>
      <c r="J20" s="21">
        <f t="shared" si="6"/>
        <v>372966</v>
      </c>
      <c r="L20" s="21"/>
    </row>
    <row r="21" spans="1:12" x14ac:dyDescent="0.25">
      <c r="A21" t="s">
        <v>94</v>
      </c>
      <c r="D21" s="26">
        <f>SUM((D14)/(D18-D15))</f>
        <v>379.03098106712565</v>
      </c>
      <c r="K21" s="40" t="s">
        <v>93</v>
      </c>
    </row>
    <row r="22" spans="1:12" x14ac:dyDescent="0.25">
      <c r="K22" s="40"/>
    </row>
    <row r="23" spans="1:12" x14ac:dyDescent="0.25">
      <c r="A23" s="27"/>
      <c r="C23" s="26"/>
      <c r="D23" s="29"/>
      <c r="E23" s="29"/>
      <c r="F23" s="30" t="s">
        <v>70</v>
      </c>
      <c r="G23" s="29"/>
      <c r="H23" s="26"/>
      <c r="I23" s="26"/>
      <c r="J23" s="26"/>
      <c r="K23">
        <f>SUM(4064*400)</f>
        <v>1625600</v>
      </c>
    </row>
    <row r="24" spans="1:12" x14ac:dyDescent="0.25">
      <c r="A24" s="27"/>
      <c r="C24" s="26"/>
      <c r="D24" s="31" t="s">
        <v>71</v>
      </c>
      <c r="E24" s="31" t="s">
        <v>72</v>
      </c>
      <c r="F24" s="31" t="s">
        <v>73</v>
      </c>
      <c r="G24" s="32">
        <v>0.02</v>
      </c>
      <c r="H24" s="26"/>
      <c r="I24" s="26"/>
      <c r="J24" s="26"/>
    </row>
    <row r="25" spans="1:12" x14ac:dyDescent="0.25">
      <c r="D25" s="31" t="s">
        <v>71</v>
      </c>
      <c r="E25" s="31" t="s">
        <v>74</v>
      </c>
      <c r="F25" s="31" t="s">
        <v>75</v>
      </c>
      <c r="G25" s="31">
        <v>7</v>
      </c>
      <c r="H25" s="26"/>
      <c r="I25" s="26"/>
      <c r="J25" s="26"/>
    </row>
    <row r="26" spans="1:12" x14ac:dyDescent="0.25">
      <c r="B26" s="26"/>
      <c r="D26" s="31" t="s">
        <v>71</v>
      </c>
      <c r="E26" s="31" t="s">
        <v>76</v>
      </c>
      <c r="F26" s="31" t="s">
        <v>77</v>
      </c>
      <c r="G26" s="33">
        <v>50570</v>
      </c>
      <c r="H26" s="26"/>
      <c r="I26" s="26"/>
      <c r="J26" s="26"/>
    </row>
    <row r="27" spans="1:12" x14ac:dyDescent="0.25">
      <c r="B27" s="34"/>
      <c r="D27" s="31"/>
      <c r="E27" s="29" t="s">
        <v>78</v>
      </c>
      <c r="F27" s="31"/>
      <c r="G27" s="35">
        <f>(1+G24)</f>
        <v>1.02</v>
      </c>
    </row>
    <row r="28" spans="1:12" ht="16.5" x14ac:dyDescent="0.25">
      <c r="D28" s="29"/>
      <c r="E28" s="29" t="s">
        <v>79</v>
      </c>
      <c r="F28" s="29" t="s">
        <v>80</v>
      </c>
      <c r="G28" s="36">
        <f>POWER(G27,G25)</f>
        <v>1.1486856676492798</v>
      </c>
    </row>
    <row r="29" spans="1:12" x14ac:dyDescent="0.25">
      <c r="D29" s="29"/>
      <c r="E29" s="29" t="s">
        <v>81</v>
      </c>
      <c r="F29" s="29" t="s">
        <v>82</v>
      </c>
      <c r="G29" s="37">
        <f>G24*G28/(G28-1)</f>
        <v>0.1545119561030997</v>
      </c>
      <c r="H29" s="26"/>
      <c r="I29" s="26"/>
      <c r="J29" s="26"/>
    </row>
    <row r="30" spans="1:12" x14ac:dyDescent="0.25">
      <c r="D30" s="38" t="s">
        <v>83</v>
      </c>
      <c r="E30" s="38" t="s">
        <v>84</v>
      </c>
      <c r="F30" s="38" t="s">
        <v>85</v>
      </c>
      <c r="G30" s="39">
        <f>G29*G26</f>
        <v>7813.6696201337518</v>
      </c>
    </row>
    <row r="31" spans="1:12" x14ac:dyDescent="0.25">
      <c r="F31" s="26"/>
      <c r="G31" s="26"/>
      <c r="H31" s="26"/>
      <c r="I31" s="26"/>
      <c r="J31" s="26"/>
    </row>
    <row r="32" spans="1:12" x14ac:dyDescent="0.25">
      <c r="D32" s="26"/>
      <c r="E32" s="26"/>
      <c r="F32" s="26"/>
      <c r="G32" s="26"/>
      <c r="H32" s="26"/>
      <c r="I32" s="26"/>
      <c r="J32" s="26"/>
    </row>
    <row r="33" spans="1:10" x14ac:dyDescent="0.25">
      <c r="A33" s="41" t="s">
        <v>86</v>
      </c>
      <c r="D33" s="26"/>
    </row>
    <row r="34" spans="1:10" x14ac:dyDescent="0.25">
      <c r="A34" t="s">
        <v>60</v>
      </c>
      <c r="D34">
        <v>100</v>
      </c>
      <c r="E34">
        <f>+D34+100</f>
        <v>200</v>
      </c>
      <c r="F34">
        <f t="shared" ref="F34:J34" si="7">+E34+100</f>
        <v>300</v>
      </c>
      <c r="G34">
        <f t="shared" si="7"/>
        <v>400</v>
      </c>
      <c r="H34">
        <f t="shared" si="7"/>
        <v>500</v>
      </c>
      <c r="I34">
        <f t="shared" si="7"/>
        <v>600</v>
      </c>
      <c r="J34">
        <f t="shared" si="7"/>
        <v>700</v>
      </c>
    </row>
    <row r="35" spans="1:10" x14ac:dyDescent="0.25">
      <c r="A35" t="s">
        <v>35</v>
      </c>
      <c r="B35" s="21"/>
      <c r="C35" s="21"/>
      <c r="D35" s="21">
        <v>440434</v>
      </c>
      <c r="E35" s="21">
        <v>440434</v>
      </c>
      <c r="F35" s="21">
        <v>440434</v>
      </c>
      <c r="G35" s="21">
        <v>440434</v>
      </c>
      <c r="H35" s="21">
        <v>440434</v>
      </c>
      <c r="I35" s="21">
        <v>440434</v>
      </c>
      <c r="J35" s="21">
        <v>440434</v>
      </c>
    </row>
    <row r="36" spans="1:10" x14ac:dyDescent="0.25">
      <c r="A36" t="s">
        <v>67</v>
      </c>
      <c r="B36" s="21"/>
      <c r="C36" s="21"/>
      <c r="D36" s="21">
        <f>SUM((D14)+(D15*D3))</f>
        <v>464234</v>
      </c>
      <c r="E36" s="21">
        <f t="shared" ref="E36:J36" si="8">SUM((E14)+(E15*E3))</f>
        <v>488034</v>
      </c>
      <c r="F36" s="21">
        <f t="shared" si="8"/>
        <v>511834</v>
      </c>
      <c r="G36" s="21">
        <f t="shared" si="8"/>
        <v>535634</v>
      </c>
      <c r="H36" s="21">
        <f t="shared" si="8"/>
        <v>559434</v>
      </c>
      <c r="I36" s="21">
        <f t="shared" si="8"/>
        <v>583234</v>
      </c>
      <c r="J36" s="21">
        <f t="shared" si="8"/>
        <v>607034</v>
      </c>
    </row>
    <row r="37" spans="1:10" x14ac:dyDescent="0.25">
      <c r="A37" t="s">
        <v>69</v>
      </c>
      <c r="B37" s="21"/>
      <c r="C37" s="21"/>
      <c r="D37" s="21">
        <v>140000</v>
      </c>
      <c r="E37" s="21">
        <v>280000</v>
      </c>
      <c r="F37" s="21">
        <v>420000</v>
      </c>
      <c r="G37" s="21">
        <v>560000</v>
      </c>
      <c r="H37" s="21">
        <v>700000</v>
      </c>
      <c r="I37" s="21">
        <v>840000</v>
      </c>
      <c r="J37" s="21">
        <v>980000</v>
      </c>
    </row>
    <row r="43" spans="1:10" x14ac:dyDescent="0.25">
      <c r="A43" s="41" t="s">
        <v>87</v>
      </c>
    </row>
    <row r="44" spans="1:10" x14ac:dyDescent="0.25">
      <c r="A44" t="s">
        <v>60</v>
      </c>
      <c r="D44">
        <v>100</v>
      </c>
      <c r="E44">
        <f>+D44+100</f>
        <v>200</v>
      </c>
      <c r="F44">
        <f t="shared" ref="F44:J44" si="9">+E44+100</f>
        <v>300</v>
      </c>
      <c r="G44">
        <f t="shared" si="9"/>
        <v>400</v>
      </c>
      <c r="H44">
        <f t="shared" si="9"/>
        <v>500</v>
      </c>
      <c r="I44">
        <f t="shared" si="9"/>
        <v>600</v>
      </c>
      <c r="J44">
        <f t="shared" si="9"/>
        <v>700</v>
      </c>
    </row>
    <row r="45" spans="1:10" x14ac:dyDescent="0.25">
      <c r="A45" t="s">
        <v>66</v>
      </c>
      <c r="B45" s="28">
        <v>238</v>
      </c>
      <c r="C45" s="21"/>
      <c r="D45" s="21">
        <v>238</v>
      </c>
      <c r="E45" s="21">
        <v>238</v>
      </c>
      <c r="F45" s="21">
        <v>238</v>
      </c>
      <c r="G45" s="21">
        <v>238</v>
      </c>
      <c r="H45" s="21">
        <v>238</v>
      </c>
      <c r="I45" s="21">
        <v>238</v>
      </c>
      <c r="J45" s="21">
        <v>238</v>
      </c>
    </row>
    <row r="46" spans="1:10" x14ac:dyDescent="0.25">
      <c r="A46" t="s">
        <v>68</v>
      </c>
      <c r="B46" s="21"/>
      <c r="C46" s="21"/>
      <c r="D46" s="40">
        <f>SUM((D14/D3)+(D15))</f>
        <v>4642.34</v>
      </c>
      <c r="E46" s="40">
        <f t="shared" ref="E46:J46" si="10">SUM((E14/E3)+(E15))</f>
        <v>2440.17</v>
      </c>
      <c r="F46" s="40">
        <f t="shared" si="10"/>
        <v>1706.1133333333332</v>
      </c>
      <c r="G46" s="40">
        <f t="shared" si="10"/>
        <v>1339.085</v>
      </c>
      <c r="H46" s="40">
        <f t="shared" si="10"/>
        <v>1118.8679999999999</v>
      </c>
      <c r="I46" s="40">
        <f t="shared" si="10"/>
        <v>972.05666666666662</v>
      </c>
      <c r="J46" s="40">
        <f t="shared" si="10"/>
        <v>867.19142857142856</v>
      </c>
    </row>
  </sheetData>
  <pageMargins left="0.70000000000000007" right="0.70000000000000007" top="0.75" bottom="0.75" header="0.30000000000000004" footer="0.30000000000000004"/>
  <pageSetup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Ingredients</vt:lpstr>
      <vt:lpstr>Calculation_sheet</vt:lpstr>
      <vt:lpstr>Sheet3</vt:lpstr>
      <vt:lpstr>Ingredients!Print_Area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Huelsmann</dc:creator>
  <cp:lastModifiedBy>Lynn</cp:lastModifiedBy>
  <cp:revision/>
  <cp:lastPrinted>2016-03-07T03:03:25Z</cp:lastPrinted>
  <dcterms:created xsi:type="dcterms:W3CDTF">2016-02-13T12:15:32Z</dcterms:created>
  <dcterms:modified xsi:type="dcterms:W3CDTF">2016-08-11T12:26:36Z</dcterms:modified>
</cp:coreProperties>
</file>